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pocalcExpress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Rinard</author>
  </authors>
  <commentList>
    <comment ref="B16" authorId="0">
      <text>
        <r>
          <rPr>
            <sz val="8"/>
            <rFont val="Tahoma"/>
            <family val="2"/>
          </rPr>
          <t>Enter your components' dimensions in this column.</t>
        </r>
      </text>
    </comment>
    <comment ref="D16" authorId="1">
      <text>
        <r>
          <rPr>
            <sz val="8"/>
            <rFont val="Tahoma"/>
            <family val="2"/>
          </rPr>
          <t xml:space="preserve">Lengths calculated here are for the number of spoke crosses given in the CROSS column.
</t>
        </r>
      </text>
    </comment>
    <comment ref="B6" authorId="0">
      <text>
        <r>
          <rPr>
            <sz val="8"/>
            <rFont val="Tahoma"/>
            <family val="2"/>
          </rPr>
          <t>Enter your components' dimensions in this column.</t>
        </r>
      </text>
    </comment>
    <comment ref="D6" authorId="1">
      <text>
        <r>
          <rPr>
            <sz val="8"/>
            <rFont val="Tahoma"/>
            <family val="2"/>
          </rPr>
          <t xml:space="preserve">Lengths calculated here are for the number of spoke crosses given in the CROSS column.
</t>
        </r>
      </text>
    </comment>
    <comment ref="J6" authorId="0">
      <text>
        <r>
          <rPr>
            <sz val="8"/>
            <rFont val="Tahoma"/>
            <family val="2"/>
          </rPr>
          <t>Enter your components' dimensions in this column.</t>
        </r>
      </text>
    </comment>
    <comment ref="L6" authorId="1">
      <text>
        <r>
          <rPr>
            <sz val="8"/>
            <rFont val="Tahoma"/>
            <family val="2"/>
          </rPr>
          <t xml:space="preserve">Lengths calculated here are for the number of spoke crosses given in the CROSS column.
</t>
        </r>
      </text>
    </comment>
    <comment ref="J16" authorId="0">
      <text>
        <r>
          <rPr>
            <sz val="8"/>
            <rFont val="Tahoma"/>
            <family val="2"/>
          </rPr>
          <t>Enter your components' dimensions in this column.</t>
        </r>
      </text>
    </comment>
    <comment ref="L16" authorId="1">
      <text>
        <r>
          <rPr>
            <sz val="8"/>
            <rFont val="Tahoma"/>
            <family val="2"/>
          </rPr>
          <t xml:space="preserve">Lengths calculated here are for the number of spoke crosses given in the CROSS column.
</t>
        </r>
      </text>
    </comment>
  </commentList>
</comments>
</file>

<file path=xl/sharedStrings.xml><?xml version="1.0" encoding="utf-8"?>
<sst xmlns="http://schemas.openxmlformats.org/spreadsheetml/2006/main" count="60" uniqueCount="27">
  <si>
    <t>http://www.damonrinard.com</t>
  </si>
  <si>
    <t>Dimension Name</t>
  </si>
  <si>
    <t>ERD, effective rim diameter</t>
  </si>
  <si>
    <t>S, spoke hole diameter</t>
  </si>
  <si>
    <t>N, total number of spokes</t>
  </si>
  <si>
    <r>
      <t>O</t>
    </r>
    <r>
      <rPr>
        <sz val="10"/>
        <rFont val="Arial"/>
        <family val="2"/>
      </rPr>
      <t>LD</t>
    </r>
  </si>
  <si>
    <t>L</t>
  </si>
  <si>
    <t>R</t>
  </si>
  <si>
    <t>T</t>
  </si>
  <si>
    <r>
      <t>d</t>
    </r>
    <r>
      <rPr>
        <sz val="6"/>
        <rFont val="Arial"/>
        <family val="2"/>
      </rPr>
      <t>R</t>
    </r>
    <r>
      <rPr>
        <sz val="10"/>
        <rFont val="Arial"/>
        <family val="2"/>
      </rPr>
      <t>, flange diameter</t>
    </r>
  </si>
  <si>
    <r>
      <t>d</t>
    </r>
    <r>
      <rPr>
        <sz val="6"/>
        <rFont val="Arial"/>
        <family val="2"/>
      </rPr>
      <t>L</t>
    </r>
    <r>
      <rPr>
        <sz val="10"/>
        <rFont val="Arial"/>
        <family val="2"/>
      </rPr>
      <t>, flange diameter</t>
    </r>
  </si>
  <si>
    <r>
      <t>W</t>
    </r>
    <r>
      <rPr>
        <sz val="6"/>
        <rFont val="Arial"/>
        <family val="2"/>
      </rPr>
      <t>L</t>
    </r>
    <r>
      <rPr>
        <sz val="10"/>
        <rFont val="Arial"/>
        <family val="2"/>
      </rPr>
      <t>, width from center to flange</t>
    </r>
  </si>
  <si>
    <r>
      <t>W</t>
    </r>
    <r>
      <rPr>
        <sz val="6"/>
        <rFont val="Arial"/>
        <family val="2"/>
      </rPr>
      <t>R</t>
    </r>
    <r>
      <rPr>
        <sz val="10"/>
        <rFont val="Arial"/>
        <family val="2"/>
      </rPr>
      <t>, width from center to flange</t>
    </r>
  </si>
  <si>
    <r>
      <t>S</t>
    </r>
    <r>
      <rPr>
        <sz val="10"/>
        <rFont val="Arial"/>
        <family val="2"/>
      </rPr>
      <t>pecialize + KinLin MX6</t>
    </r>
  </si>
  <si>
    <r>
      <t>Q</t>
    </r>
    <r>
      <rPr>
        <sz val="10"/>
        <rFont val="Arial"/>
        <family val="2"/>
      </rPr>
      <t>-Lite  KT-Y22R + Alex DX32</t>
    </r>
  </si>
  <si>
    <r>
      <t>選用鋼絲：</t>
    </r>
    <r>
      <rPr>
        <sz val="10"/>
        <rFont val="Arial"/>
        <family val="2"/>
      </rPr>
      <t xml:space="preserve">DT 2.0 </t>
    </r>
    <r>
      <rPr>
        <sz val="10"/>
        <rFont val="細明體"/>
        <family val="3"/>
      </rPr>
      <t>單抽</t>
    </r>
    <r>
      <rPr>
        <sz val="10"/>
        <rFont val="Arial"/>
        <family val="2"/>
      </rPr>
      <t xml:space="preserve"> champion</t>
    </r>
  </si>
  <si>
    <t>計算用暫存值</t>
  </si>
  <si>
    <t>輸入值</t>
  </si>
  <si>
    <t>交叉數</t>
  </si>
  <si>
    <t>鋼絲長</t>
  </si>
  <si>
    <r>
      <t xml:space="preserve">front </t>
    </r>
    <r>
      <rPr>
        <b/>
        <sz val="10"/>
        <color indexed="12"/>
        <rFont val="細明體"/>
        <family val="3"/>
      </rPr>
      <t>前輪組</t>
    </r>
  </si>
  <si>
    <t>前輪組左側</t>
  </si>
  <si>
    <t>前輪組右側</t>
  </si>
  <si>
    <r>
      <t xml:space="preserve">rear </t>
    </r>
    <r>
      <rPr>
        <b/>
        <sz val="10"/>
        <color indexed="10"/>
        <rFont val="細明體"/>
        <family val="3"/>
      </rPr>
      <t>後輪組</t>
    </r>
  </si>
  <si>
    <t>後輪組左側</t>
  </si>
  <si>
    <t>後輪組右側</t>
  </si>
  <si>
    <t>灰色背景表示要填入的數值，第一次使用請確認 工具 &gt; 保護 &gt; 保護工作表 的功能啟用，以防公式不慎刪除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</si>
</sst>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4">
    <font>
      <sz val="10"/>
      <name val="Arial"/>
      <family val="2"/>
    </font>
    <font>
      <sz val="8"/>
      <name val="Tahoma"/>
      <family val="2"/>
    </font>
    <font>
      <sz val="9"/>
      <name val="細明體"/>
      <family val="3"/>
    </font>
    <font>
      <sz val="6"/>
      <name val="Arial"/>
      <family val="2"/>
    </font>
    <font>
      <b/>
      <sz val="10"/>
      <color indexed="12"/>
      <name val="Arial"/>
      <family val="2"/>
    </font>
    <font>
      <sz val="10"/>
      <name val="細明體"/>
      <family val="3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u val="single"/>
      <sz val="10"/>
      <color indexed="10"/>
      <name val="Verdana"/>
      <family val="2"/>
    </font>
    <font>
      <b/>
      <sz val="10"/>
      <color indexed="12"/>
      <name val="細明體"/>
      <family val="3"/>
    </font>
    <font>
      <b/>
      <sz val="10"/>
      <color indexed="10"/>
      <name val="Arial"/>
      <family val="2"/>
    </font>
    <font>
      <b/>
      <sz val="10"/>
      <color indexed="10"/>
      <name val="細明體"/>
      <family val="3"/>
    </font>
    <font>
      <sz val="10"/>
      <color indexed="14"/>
      <name val="細明體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84" fontId="0" fillId="2" borderId="1" xfId="0" applyNumberFormat="1" applyFont="1" applyFill="1" applyBorder="1" applyAlignment="1" applyProtection="1">
      <alignment horizontal="center"/>
      <protection/>
    </xf>
    <xf numFmtId="184" fontId="0" fillId="3" borderId="1" xfId="0" applyNumberFormat="1" applyFont="1" applyFill="1" applyBorder="1" applyAlignment="1" applyProtection="1">
      <alignment horizontal="center"/>
      <protection locked="0"/>
    </xf>
    <xf numFmtId="184" fontId="4" fillId="2" borderId="1" xfId="0" applyNumberFormat="1" applyFont="1" applyFill="1" applyBorder="1" applyAlignment="1" applyProtection="1">
      <alignment horizontal="center"/>
      <protection/>
    </xf>
    <xf numFmtId="184" fontId="0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184" fontId="10" fillId="2" borderId="1" xfId="0" applyNumberFormat="1" applyFont="1" applyFill="1" applyBorder="1" applyAlignment="1" applyProtection="1">
      <alignment horizontal="center"/>
      <protection/>
    </xf>
    <xf numFmtId="0" fontId="0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1485900</xdr:colOff>
      <xdr:row>0</xdr:row>
      <xdr:rowOff>400050</xdr:rowOff>
    </xdr:from>
    <xdr:to>
      <xdr:col>12</xdr:col>
      <xdr:colOff>19050</xdr:colOff>
      <xdr:row>0</xdr:row>
      <xdr:rowOff>1571625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1714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0</xdr:rowOff>
    </xdr:from>
    <xdr:to>
      <xdr:col>8</xdr:col>
      <xdr:colOff>1152525</xdr:colOff>
      <xdr:row>1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0"/>
          <a:ext cx="22288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3</xdr:col>
      <xdr:colOff>228600</xdr:colOff>
      <xdr:row>1</xdr:row>
      <xdr:rowOff>76200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2314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26.57421875" style="1" customWidth="1"/>
    <col min="2" max="2" width="7.7109375" style="2" customWidth="1"/>
    <col min="3" max="3" width="6.421875" style="3" customWidth="1"/>
    <col min="4" max="4" width="6.8515625" style="1" customWidth="1"/>
    <col min="5" max="6" width="5.7109375" style="1" customWidth="1"/>
    <col min="7" max="7" width="5.57421875" style="1" customWidth="1"/>
    <col min="8" max="8" width="3.28125" style="1" customWidth="1"/>
    <col min="9" max="9" width="27.00390625" style="1" customWidth="1"/>
    <col min="10" max="10" width="6.8515625" style="1" customWidth="1"/>
    <col min="11" max="11" width="6.57421875" style="1" customWidth="1"/>
    <col min="12" max="12" width="7.28125" style="1" customWidth="1"/>
    <col min="13" max="13" width="5.421875" style="1" customWidth="1"/>
    <col min="14" max="14" width="5.7109375" style="1" customWidth="1"/>
    <col min="15" max="15" width="5.28125" style="1" customWidth="1"/>
    <col min="16" max="16384" width="6.421875" style="1" customWidth="1"/>
  </cols>
  <sheetData>
    <row r="1" spans="2:3" s="4" customFormat="1" ht="135.75" customHeight="1">
      <c r="B1" s="15"/>
      <c r="C1" s="16"/>
    </row>
    <row r="2" ht="13.5" thickBot="1"/>
    <row r="3" spans="1:10" s="2" customFormat="1" ht="14.25">
      <c r="A3" s="12" t="s">
        <v>20</v>
      </c>
      <c r="B3" s="13" t="s">
        <v>5</v>
      </c>
      <c r="C3" s="13" t="s">
        <v>6</v>
      </c>
      <c r="D3" s="13" t="s">
        <v>7</v>
      </c>
      <c r="E3" s="14" t="s">
        <v>8</v>
      </c>
      <c r="I3" s="28" t="s">
        <v>15</v>
      </c>
      <c r="J3" s="29"/>
    </row>
    <row r="4" spans="1:5" ht="12.75">
      <c r="A4" s="31" t="s">
        <v>13</v>
      </c>
      <c r="B4" s="23">
        <v>100</v>
      </c>
      <c r="C4" s="32">
        <v>26</v>
      </c>
      <c r="D4" s="33">
        <v>16</v>
      </c>
      <c r="E4" s="34">
        <v>3.3</v>
      </c>
    </row>
    <row r="5" spans="1:15" ht="14.25">
      <c r="A5" s="39" t="s">
        <v>21</v>
      </c>
      <c r="B5" s="39"/>
      <c r="C5" s="39"/>
      <c r="D5" s="39"/>
      <c r="E5" s="39"/>
      <c r="F5" s="39"/>
      <c r="G5" s="39"/>
      <c r="I5" s="36" t="s">
        <v>22</v>
      </c>
      <c r="J5" s="37"/>
      <c r="K5" s="37"/>
      <c r="L5" s="37"/>
      <c r="M5" s="37"/>
      <c r="N5" s="37"/>
      <c r="O5" s="38"/>
    </row>
    <row r="6" spans="1:15" s="4" customFormat="1" ht="14.25">
      <c r="A6" s="5" t="s">
        <v>1</v>
      </c>
      <c r="B6" s="24" t="s">
        <v>17</v>
      </c>
      <c r="C6" s="24" t="s">
        <v>18</v>
      </c>
      <c r="D6" s="24" t="s">
        <v>19</v>
      </c>
      <c r="E6" s="40" t="s">
        <v>16</v>
      </c>
      <c r="F6" s="41"/>
      <c r="G6" s="42"/>
      <c r="I6" s="5" t="s">
        <v>1</v>
      </c>
      <c r="J6" s="24" t="s">
        <v>17</v>
      </c>
      <c r="K6" s="24" t="s">
        <v>18</v>
      </c>
      <c r="L6" s="24" t="s">
        <v>19</v>
      </c>
      <c r="M6" s="40" t="s">
        <v>16</v>
      </c>
      <c r="N6" s="41"/>
      <c r="O6" s="42"/>
    </row>
    <row r="7" spans="1:15" s="4" customFormat="1" ht="12.75">
      <c r="A7" s="6" t="s">
        <v>4</v>
      </c>
      <c r="B7" s="7">
        <v>32</v>
      </c>
      <c r="C7" s="5">
        <v>0</v>
      </c>
      <c r="D7" s="8">
        <f>SQRT(E7^2+F7^2+G7^2)-$B$11/2</f>
        <v>239.68885635156485</v>
      </c>
      <c r="E7" s="8">
        <f>(B$10/2*SIN(2*PI()*C7/(B$7/2)))</f>
        <v>0</v>
      </c>
      <c r="F7" s="8">
        <f>(B$8/2-((B$10/2)*COS(2*PI()*C7/(B$7/2))))</f>
        <v>239.9</v>
      </c>
      <c r="G7" s="8">
        <f>B$9</f>
        <v>22.35</v>
      </c>
      <c r="I7" s="6" t="s">
        <v>4</v>
      </c>
      <c r="J7" s="7">
        <v>32</v>
      </c>
      <c r="K7" s="5">
        <v>0</v>
      </c>
      <c r="L7" s="8">
        <f>SQRT(M7^2+N7^2+O7^2)-$J$11/2</f>
        <v>247.26455188781202</v>
      </c>
      <c r="M7" s="8">
        <f>(J$10/2*SIN(2*PI()*K7/(J$7/2)))</f>
        <v>0</v>
      </c>
      <c r="N7" s="8">
        <f>(J$8/2-((J$10/2)*COS(2*PI()*K7/(J$7/2))))</f>
        <v>246.4</v>
      </c>
      <c r="O7" s="8">
        <f>J$9</f>
        <v>32.35</v>
      </c>
    </row>
    <row r="8" spans="1:15" s="4" customFormat="1" ht="12.75">
      <c r="A8" s="6" t="s">
        <v>2</v>
      </c>
      <c r="B8" s="9">
        <v>538</v>
      </c>
      <c r="C8" s="5">
        <v>1</v>
      </c>
      <c r="D8" s="8">
        <f>SQRT(E8^2+F8^2+G8^2)-$B$11/2</f>
        <v>242.14938232236705</v>
      </c>
      <c r="E8" s="8">
        <f>(B$10/2*SIN(2*PI()*C8/(B$7/2)))</f>
        <v>11.136087881824114</v>
      </c>
      <c r="F8" s="8">
        <f>(B$8/2-((B$10/2)*COS(2*PI()*C8/(B$7/2))))</f>
        <v>242.11510560392156</v>
      </c>
      <c r="G8" s="8">
        <f>B$9</f>
        <v>22.35</v>
      </c>
      <c r="I8" s="6" t="s">
        <v>2</v>
      </c>
      <c r="J8" s="11">
        <f>B8</f>
        <v>538</v>
      </c>
      <c r="K8" s="5">
        <v>1</v>
      </c>
      <c r="L8" s="8">
        <f>SQRT(M8^2+N8^2+O8^2)-$J$11/2</f>
        <v>249.11975863730382</v>
      </c>
      <c r="M8" s="8">
        <f>(J$10/2*SIN(2*PI()*K8/(J$7/2)))</f>
        <v>8.648645571451029</v>
      </c>
      <c r="N8" s="8">
        <f>(J$8/2-((J$10/2)*COS(2*PI()*K8/(J$7/2))))</f>
        <v>248.12032256524492</v>
      </c>
      <c r="O8" s="8">
        <f>J$9</f>
        <v>32.35</v>
      </c>
    </row>
    <row r="9" spans="1:15" s="4" customFormat="1" ht="12.75">
      <c r="A9" s="6" t="s">
        <v>11</v>
      </c>
      <c r="B9" s="11">
        <f>B4/2-C4-E4/2</f>
        <v>22.35</v>
      </c>
      <c r="C9" s="5">
        <v>2</v>
      </c>
      <c r="D9" s="8">
        <f>SQRT(E9^2+F9^2+G9^2)-$B$11/2</f>
        <v>249.0238703003165</v>
      </c>
      <c r="E9" s="8">
        <f>(B$10/2*SIN(2*PI()*C9/(B$7/2)))</f>
        <v>20.57680733252853</v>
      </c>
      <c r="F9" s="8">
        <f>(B$8/2-((B$10/2)*COS(2*PI()*C9/(B$7/2))))</f>
        <v>248.42319266747145</v>
      </c>
      <c r="G9" s="8">
        <f>B$9</f>
        <v>22.35</v>
      </c>
      <c r="I9" s="6" t="s">
        <v>12</v>
      </c>
      <c r="J9" s="11">
        <f>B4/2-D4-E4/2</f>
        <v>32.35</v>
      </c>
      <c r="K9" s="5">
        <v>2</v>
      </c>
      <c r="L9" s="8">
        <f>SQRT(M9^2+N9^2+O9^2)-$J$11/2</f>
        <v>254.32917084322227</v>
      </c>
      <c r="M9" s="8">
        <f>(J$10/2*SIN(2*PI()*K9/(J$7/2)))</f>
        <v>15.980613254815974</v>
      </c>
      <c r="N9" s="8">
        <f>(J$8/2-((J$10/2)*COS(2*PI()*K9/(J$7/2))))</f>
        <v>253.01938674518402</v>
      </c>
      <c r="O9" s="8">
        <f>J$9</f>
        <v>32.35</v>
      </c>
    </row>
    <row r="10" spans="1:15" s="4" customFormat="1" ht="12.75">
      <c r="A10" s="6" t="s">
        <v>10</v>
      </c>
      <c r="B10" s="9">
        <v>58.2</v>
      </c>
      <c r="C10" s="5">
        <v>3</v>
      </c>
      <c r="D10" s="10">
        <f>SQRT(E10^2+F10^2+G10^2)-$B$11/2</f>
        <v>258.9732065354254</v>
      </c>
      <c r="E10" s="8">
        <f>(B$10/2*SIN(2*PI()*C10/(B$7/2)))</f>
        <v>26.884894396078444</v>
      </c>
      <c r="F10" s="8">
        <f>(B$8/2-((B$10/2)*COS(2*PI()*C10/(B$7/2))))</f>
        <v>257.8639121181759</v>
      </c>
      <c r="G10" s="8">
        <f>B$9</f>
        <v>22.35</v>
      </c>
      <c r="I10" s="6" t="s">
        <v>9</v>
      </c>
      <c r="J10" s="9">
        <v>45.2</v>
      </c>
      <c r="K10" s="5">
        <v>3</v>
      </c>
      <c r="L10" s="10">
        <f>SQRT(M10^2+N10^2+O10^2)-$J$11/2</f>
        <v>261.9330374141908</v>
      </c>
      <c r="M10" s="8">
        <f>(J$10/2*SIN(2*PI()*K10/(J$7/2)))</f>
        <v>20.87967743475508</v>
      </c>
      <c r="N10" s="8">
        <f>(J$8/2-((J$10/2)*COS(2*PI()*K10/(J$7/2))))</f>
        <v>260.351354428549</v>
      </c>
      <c r="O10" s="8">
        <f>J$9</f>
        <v>32.35</v>
      </c>
    </row>
    <row r="11" spans="1:15" s="4" customFormat="1" ht="12.75">
      <c r="A11" s="6" t="s">
        <v>3</v>
      </c>
      <c r="B11" s="9">
        <v>2.5</v>
      </c>
      <c r="C11" s="5">
        <v>4</v>
      </c>
      <c r="D11" s="8">
        <f>SQRT(E11^2+F11^2+G11^2)-$B$11/2</f>
        <v>270.2409436795268</v>
      </c>
      <c r="E11" s="8">
        <f>(B$10/2*SIN(2*PI()*C11/(B$7/2)))</f>
        <v>29.1</v>
      </c>
      <c r="F11" s="8">
        <f>(B$8/2-((B$10/2)*COS(2*PI()*C11/(B$7/2))))</f>
        <v>269</v>
      </c>
      <c r="G11" s="8">
        <f>B$9</f>
        <v>22.35</v>
      </c>
      <c r="I11" s="6" t="s">
        <v>3</v>
      </c>
      <c r="J11" s="9">
        <v>2.5</v>
      </c>
      <c r="K11" s="5">
        <v>4</v>
      </c>
      <c r="L11" s="8">
        <f>SQRT(M11^2+N11^2+O11^2)-$J$11/2</f>
        <v>270.629168933554</v>
      </c>
      <c r="M11" s="8">
        <f>(J$10/2*SIN(2*PI()*K11/(J$7/2)))</f>
        <v>22.6</v>
      </c>
      <c r="N11" s="8">
        <f>(J$8/2-((J$10/2)*COS(2*PI()*K11/(J$7/2))))</f>
        <v>269</v>
      </c>
      <c r="O11" s="8">
        <f>J$9</f>
        <v>32.35</v>
      </c>
    </row>
    <row r="12" ht="21.75" customHeight="1" thickBot="1"/>
    <row r="13" spans="1:10" ht="14.25">
      <c r="A13" s="25" t="s">
        <v>23</v>
      </c>
      <c r="B13" s="13" t="s">
        <v>5</v>
      </c>
      <c r="C13" s="13" t="s">
        <v>6</v>
      </c>
      <c r="D13" s="13" t="s">
        <v>7</v>
      </c>
      <c r="E13" s="14" t="s">
        <v>8</v>
      </c>
      <c r="I13" s="28" t="s">
        <v>15</v>
      </c>
      <c r="J13" s="30"/>
    </row>
    <row r="14" spans="1:5" s="2" customFormat="1" ht="12.75">
      <c r="A14" s="22" t="s">
        <v>14</v>
      </c>
      <c r="B14" s="23">
        <v>135.6</v>
      </c>
      <c r="C14" s="23">
        <v>31.4</v>
      </c>
      <c r="D14" s="23">
        <v>47.4</v>
      </c>
      <c r="E14" s="27">
        <v>3.7</v>
      </c>
    </row>
    <row r="15" spans="1:15" ht="14.25">
      <c r="A15" s="43" t="s">
        <v>24</v>
      </c>
      <c r="B15" s="43"/>
      <c r="C15" s="43"/>
      <c r="D15" s="43"/>
      <c r="E15" s="43"/>
      <c r="F15" s="43"/>
      <c r="G15" s="43"/>
      <c r="I15" s="44" t="s">
        <v>25</v>
      </c>
      <c r="J15" s="45"/>
      <c r="K15" s="45"/>
      <c r="L15" s="45"/>
      <c r="M15" s="45"/>
      <c r="N15" s="45"/>
      <c r="O15" s="46"/>
    </row>
    <row r="16" spans="1:15" s="4" customFormat="1" ht="14.25">
      <c r="A16" s="5" t="s">
        <v>1</v>
      </c>
      <c r="B16" s="24" t="s">
        <v>17</v>
      </c>
      <c r="C16" s="24" t="s">
        <v>18</v>
      </c>
      <c r="D16" s="24" t="s">
        <v>19</v>
      </c>
      <c r="E16" s="40" t="s">
        <v>16</v>
      </c>
      <c r="F16" s="41"/>
      <c r="G16" s="42"/>
      <c r="I16" s="5" t="s">
        <v>1</v>
      </c>
      <c r="J16" s="24" t="s">
        <v>17</v>
      </c>
      <c r="K16" s="24" t="s">
        <v>18</v>
      </c>
      <c r="L16" s="24" t="s">
        <v>19</v>
      </c>
      <c r="M16" s="40" t="s">
        <v>16</v>
      </c>
      <c r="N16" s="41"/>
      <c r="O16" s="42"/>
    </row>
    <row r="17" spans="1:15" s="4" customFormat="1" ht="12.75">
      <c r="A17" s="6" t="s">
        <v>4</v>
      </c>
      <c r="B17" s="7">
        <v>36</v>
      </c>
      <c r="C17" s="5">
        <v>0</v>
      </c>
      <c r="D17" s="8">
        <f>SQRT(E17^2+F17^2+G17^2)-$B$21/2</f>
        <v>247.8575922166966</v>
      </c>
      <c r="E17" s="8">
        <f>(B$20/2*SIN(2*PI()*C17/(B$17/2)))</f>
        <v>0</v>
      </c>
      <c r="F17" s="8">
        <f>(B$18/2-((B$20/2)*COS(2*PI()*C17/(B$17/2))))</f>
        <v>246.7</v>
      </c>
      <c r="G17" s="8">
        <f>B$19</f>
        <v>34.55</v>
      </c>
      <c r="I17" s="6" t="s">
        <v>4</v>
      </c>
      <c r="J17" s="7">
        <v>36</v>
      </c>
      <c r="K17" s="5">
        <v>0</v>
      </c>
      <c r="L17" s="8">
        <f>SQRT(M17^2+N17^2+O17^2)-$J$21/2</f>
        <v>246.14642782384712</v>
      </c>
      <c r="M17" s="8">
        <f>($J$20/2*SIN(2*PI()*K17/($J$17/2)))</f>
        <v>0</v>
      </c>
      <c r="N17" s="8">
        <f>($J$18/2-(($J$20/2)*COS(2*PI()*K17/($J$17/2))))</f>
        <v>246.7</v>
      </c>
      <c r="O17" s="8">
        <f>$J$19</f>
        <v>18.549999999999997</v>
      </c>
    </row>
    <row r="18" spans="1:15" s="4" customFormat="1" ht="12.75">
      <c r="A18" s="6" t="s">
        <v>2</v>
      </c>
      <c r="B18" s="9">
        <v>551.5</v>
      </c>
      <c r="C18" s="5">
        <v>1</v>
      </c>
      <c r="D18" s="8">
        <f>SQRT(E18^2+F18^2+G18^2)-$B$21/2</f>
        <v>249.78940237628515</v>
      </c>
      <c r="E18" s="8">
        <f>(B$20/2*SIN(2*PI()*C18/(B$17/2)))</f>
        <v>9.935685163610676</v>
      </c>
      <c r="F18" s="8">
        <f>(B$18/2-((B$20/2)*COS(2*PI()*C18/(B$17/2))))</f>
        <v>248.45192936616937</v>
      </c>
      <c r="G18" s="8">
        <f>B$19</f>
        <v>34.55</v>
      </c>
      <c r="I18" s="6" t="s">
        <v>2</v>
      </c>
      <c r="J18" s="11">
        <f>B18</f>
        <v>551.5</v>
      </c>
      <c r="K18" s="5">
        <v>1</v>
      </c>
      <c r="L18" s="8">
        <f>SQRT(M18^2+N18^2+O18^2)-$J$21/2</f>
        <v>248.09149583541526</v>
      </c>
      <c r="M18" s="8">
        <f>($J$20/2*SIN(2*PI()*K18/($J$17/2)))</f>
        <v>9.935685163610676</v>
      </c>
      <c r="N18" s="8">
        <f>($J$18/2-(($J$20/2)*COS(2*PI()*K18/($J$17/2))))</f>
        <v>248.45192936616937</v>
      </c>
      <c r="O18" s="8">
        <f>$J$19</f>
        <v>18.549999999999997</v>
      </c>
    </row>
    <row r="19" spans="1:15" s="4" customFormat="1" ht="12.75">
      <c r="A19" s="6" t="s">
        <v>11</v>
      </c>
      <c r="B19" s="11">
        <f>B14/2-C14-E14/2</f>
        <v>34.55</v>
      </c>
      <c r="C19" s="5">
        <v>2</v>
      </c>
      <c r="D19" s="8">
        <f>SQRT(E19^2+F19^2+G19^2)-$B$21/2</f>
        <v>255.27058791344143</v>
      </c>
      <c r="E19" s="8">
        <f>(B$20/2*SIN(2*PI()*C19/(B$17/2)))</f>
        <v>18.672980061393964</v>
      </c>
      <c r="F19" s="8">
        <f>(B$18/2-((B$20/2)*COS(2*PI()*C19/(B$17/2))))</f>
        <v>253.4964089273937</v>
      </c>
      <c r="G19" s="8">
        <f>B$19</f>
        <v>34.55</v>
      </c>
      <c r="I19" s="6" t="s">
        <v>12</v>
      </c>
      <c r="J19" s="11">
        <f>B14/2-D14-E14/2</f>
        <v>18.549999999999997</v>
      </c>
      <c r="K19" s="5">
        <v>2</v>
      </c>
      <c r="L19" s="8">
        <f>SQRT(M19^2+N19^2+O19^2)-$J$21/2</f>
        <v>253.60920039005387</v>
      </c>
      <c r="M19" s="8">
        <f>($J$20/2*SIN(2*PI()*K19/($J$17/2)))</f>
        <v>18.672980061393964</v>
      </c>
      <c r="N19" s="8">
        <f>($J$18/2-(($J$20/2)*COS(2*PI()*K19/($J$17/2))))</f>
        <v>253.4964089273937</v>
      </c>
      <c r="O19" s="8">
        <f>$J$19</f>
        <v>18.549999999999997</v>
      </c>
    </row>
    <row r="20" spans="1:15" s="4" customFormat="1" ht="12.75">
      <c r="A20" s="6" t="s">
        <v>10</v>
      </c>
      <c r="B20" s="9">
        <f>67-3.2*2-2.5</f>
        <v>58.1</v>
      </c>
      <c r="C20" s="5">
        <v>3</v>
      </c>
      <c r="D20" s="26">
        <f>SQRT(E20^2+F20^2+G20^2)-$B$21/2</f>
        <v>263.448186620158</v>
      </c>
      <c r="E20" s="8">
        <f>(B$20/2*SIN(2*PI()*C20/(B$17/2)))</f>
        <v>25.15803797993794</v>
      </c>
      <c r="F20" s="8">
        <f>(B$18/2-((B$20/2)*COS(2*PI()*C20/(B$17/2))))</f>
        <v>261.225</v>
      </c>
      <c r="G20" s="8">
        <f>B$19</f>
        <v>34.55</v>
      </c>
      <c r="I20" s="6" t="s">
        <v>9</v>
      </c>
      <c r="J20" s="9">
        <v>58.1</v>
      </c>
      <c r="K20" s="5">
        <v>3</v>
      </c>
      <c r="L20" s="26">
        <f>SQRT(M20^2+N20^2+O20^2)-$J$21/2</f>
        <v>261.8384452042697</v>
      </c>
      <c r="M20" s="8">
        <f>($J$20/2*SIN(2*PI()*K20/($J$17/2)))</f>
        <v>25.15803797993794</v>
      </c>
      <c r="N20" s="8">
        <f>($J$18/2-(($J$20/2)*COS(2*PI()*K20/($J$17/2))))</f>
        <v>261.225</v>
      </c>
      <c r="O20" s="8">
        <f>$J$19</f>
        <v>18.549999999999997</v>
      </c>
    </row>
    <row r="21" spans="1:15" s="4" customFormat="1" ht="12.75">
      <c r="A21" s="6" t="s">
        <v>3</v>
      </c>
      <c r="B21" s="9">
        <v>2.5</v>
      </c>
      <c r="C21" s="5">
        <v>4</v>
      </c>
      <c r="D21" s="8">
        <f>SQRT(E21^2+F21^2+G21^2)-$B$21/2</f>
        <v>273.1468604448396</v>
      </c>
      <c r="E21" s="8">
        <f>(B$20/2*SIN(2*PI()*C21/(B$17/2)))</f>
        <v>28.608665225004643</v>
      </c>
      <c r="F21" s="8">
        <f>(B$18/2-((B$20/2)*COS(2*PI()*C21/(B$17/2))))</f>
        <v>270.7055204387757</v>
      </c>
      <c r="G21" s="8">
        <f>B$19</f>
        <v>34.55</v>
      </c>
      <c r="I21" s="6" t="s">
        <v>3</v>
      </c>
      <c r="J21" s="9">
        <v>2.5</v>
      </c>
      <c r="K21" s="5">
        <v>4</v>
      </c>
      <c r="L21" s="8">
        <f>SQRT(M21^2+N21^2+O21^2)-$J$21/2</f>
        <v>271.5943457760941</v>
      </c>
      <c r="M21" s="8">
        <f>($J$20/2*SIN(2*PI()*K21/($J$17/2)))</f>
        <v>28.608665225004643</v>
      </c>
      <c r="N21" s="8">
        <f>($J$18/2-(($J$20/2)*COS(2*PI()*K21/($J$17/2))))</f>
        <v>270.7055204387757</v>
      </c>
      <c r="O21" s="8">
        <f>$J$19</f>
        <v>18.549999999999997</v>
      </c>
    </row>
    <row r="22" ht="12.75">
      <c r="A22" s="1" t="s">
        <v>0</v>
      </c>
    </row>
    <row r="23" ht="13.5">
      <c r="A23" s="35" t="s">
        <v>26</v>
      </c>
    </row>
    <row r="26" ht="12.75">
      <c r="A26" s="18"/>
    </row>
    <row r="27" ht="12.75">
      <c r="A27" s="19"/>
    </row>
    <row r="28" ht="12.75">
      <c r="A28" s="19"/>
    </row>
    <row r="29" ht="12.75">
      <c r="A29" s="20"/>
    </row>
    <row r="31" ht="13.5">
      <c r="A31" s="21"/>
    </row>
    <row r="32" ht="13.5">
      <c r="A32" s="17"/>
    </row>
  </sheetData>
  <sheetProtection sheet="1" objects="1" scenarios="1"/>
  <mergeCells count="8">
    <mergeCell ref="I5:O5"/>
    <mergeCell ref="A5:G5"/>
    <mergeCell ref="M16:O16"/>
    <mergeCell ref="E16:G16"/>
    <mergeCell ref="E6:G6"/>
    <mergeCell ref="M6:O6"/>
    <mergeCell ref="A15:G15"/>
    <mergeCell ref="I15:O1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Rinard</dc:creator>
  <cp:keywords/>
  <dc:description/>
  <cp:lastModifiedBy>Customer</cp:lastModifiedBy>
  <dcterms:created xsi:type="dcterms:W3CDTF">2000-08-10T02:00:31Z</dcterms:created>
  <dcterms:modified xsi:type="dcterms:W3CDTF">2007-11-29T02:20:14Z</dcterms:modified>
  <cp:category/>
  <cp:version/>
  <cp:contentType/>
  <cp:contentStatus/>
</cp:coreProperties>
</file>